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nance\MCCBOA\"/>
    </mc:Choice>
  </mc:AlternateContent>
  <bookViews>
    <workbookView xWindow="0" yWindow="0" windowWidth="25200" windowHeight="11970"/>
  </bookViews>
  <sheets>
    <sheet name="Sheet1" sheetId="1" r:id="rId1"/>
    <sheet name="Sheet2" sheetId="2" r:id="rId2"/>
  </sheets>
  <definedNames>
    <definedName name="_xlnm.Print_Area" localSheetId="0">Sheet1!$A$1:$M$39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7" i="1"/>
  <c r="L16" i="1"/>
  <c r="J16" i="1"/>
  <c r="J8" i="1"/>
  <c r="H8" i="1"/>
  <c r="M9" i="1"/>
  <c r="J32" i="1" l="1"/>
  <c r="J31" i="1"/>
  <c r="J19" i="1"/>
  <c r="J18" i="1"/>
  <c r="J12" i="1"/>
  <c r="L12" i="1"/>
  <c r="J11" i="1"/>
  <c r="E15" i="1"/>
  <c r="J26" i="1" l="1"/>
  <c r="F26" i="1"/>
  <c r="J34" i="1"/>
  <c r="G37" i="2" l="1"/>
  <c r="G39" i="2"/>
  <c r="G41" i="2"/>
  <c r="G40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8" i="2"/>
  <c r="J27" i="1"/>
  <c r="I27" i="1"/>
  <c r="F27" i="1"/>
  <c r="J14" i="1"/>
  <c r="J24" i="1"/>
  <c r="H13" i="1"/>
  <c r="J9" i="1"/>
  <c r="H9" i="1"/>
  <c r="J13" i="1"/>
  <c r="H11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0" i="1"/>
  <c r="H31" i="1"/>
  <c r="H32" i="1"/>
  <c r="H33" i="1"/>
  <c r="H34" i="1"/>
  <c r="E8" i="1"/>
  <c r="H10" i="1"/>
  <c r="E11" i="1"/>
  <c r="E12" i="1"/>
  <c r="E13" i="1"/>
  <c r="E14" i="1"/>
  <c r="E17" i="1"/>
  <c r="E18" i="1"/>
  <c r="E19" i="1"/>
  <c r="E20" i="1"/>
  <c r="E21" i="1"/>
  <c r="L21" i="1" s="1"/>
  <c r="E22" i="1"/>
  <c r="E23" i="1"/>
  <c r="E24" i="1"/>
  <c r="E25" i="1"/>
  <c r="E26" i="1"/>
  <c r="E27" i="1"/>
  <c r="E28" i="1"/>
  <c r="E29" i="1"/>
  <c r="L29" i="1" s="1"/>
  <c r="M29" i="1" s="1"/>
  <c r="F29" i="2" s="1"/>
  <c r="H29" i="2" s="1"/>
  <c r="E30" i="1"/>
  <c r="E31" i="1"/>
  <c r="E32" i="1"/>
  <c r="L32" i="1" s="1"/>
  <c r="M32" i="1" s="1"/>
  <c r="F32" i="2" s="1"/>
  <c r="H32" i="2" s="1"/>
  <c r="E33" i="1"/>
  <c r="E34" i="1"/>
  <c r="E35" i="1"/>
  <c r="L35" i="1" s="1"/>
  <c r="E9" i="1"/>
  <c r="E10" i="1"/>
  <c r="D39" i="1"/>
  <c r="D38" i="1"/>
  <c r="D37" i="1"/>
  <c r="D29" i="2" l="1"/>
  <c r="L22" i="1"/>
  <c r="M21" i="1"/>
  <c r="F21" i="2" s="1"/>
  <c r="H21" i="2" s="1"/>
  <c r="D21" i="2"/>
  <c r="L15" i="1"/>
  <c r="D15" i="2" s="1"/>
  <c r="L10" i="1"/>
  <c r="M10" i="1" s="1"/>
  <c r="F10" i="2" s="1"/>
  <c r="H10" i="2" s="1"/>
  <c r="I9" i="2"/>
  <c r="L26" i="1"/>
  <c r="I26" i="2" s="1"/>
  <c r="C39" i="2"/>
  <c r="D35" i="2"/>
  <c r="M35" i="1"/>
  <c r="F35" i="2" s="1"/>
  <c r="H35" i="2" s="1"/>
  <c r="I35" i="2"/>
  <c r="I10" i="2"/>
  <c r="D10" i="2"/>
  <c r="M15" i="1"/>
  <c r="F15" i="2" s="1"/>
  <c r="H15" i="2" s="1"/>
  <c r="D9" i="2"/>
  <c r="M26" i="1"/>
  <c r="F26" i="2" s="1"/>
  <c r="H26" i="2" s="1"/>
  <c r="L33" i="1"/>
  <c r="M33" i="1" s="1"/>
  <c r="F33" i="2" s="1"/>
  <c r="H33" i="2" s="1"/>
  <c r="L30" i="1"/>
  <c r="L25" i="1"/>
  <c r="M25" i="1" s="1"/>
  <c r="F25" i="2" s="1"/>
  <c r="H25" i="2" s="1"/>
  <c r="D22" i="2"/>
  <c r="I29" i="2"/>
  <c r="L20" i="1"/>
  <c r="D26" i="2"/>
  <c r="E39" i="2"/>
  <c r="C41" i="2"/>
  <c r="L18" i="1"/>
  <c r="C40" i="2"/>
  <c r="I21" i="2"/>
  <c r="D33" i="2"/>
  <c r="I33" i="2"/>
  <c r="L34" i="1"/>
  <c r="M34" i="1" s="1"/>
  <c r="H34" i="2" s="1"/>
  <c r="I32" i="2"/>
  <c r="D32" i="2"/>
  <c r="L19" i="1"/>
  <c r="I19" i="2" s="1"/>
  <c r="C37" i="2"/>
  <c r="E37" i="2"/>
  <c r="L11" i="1"/>
  <c r="M11" i="1" s="1"/>
  <c r="F11" i="2" s="1"/>
  <c r="L17" i="1"/>
  <c r="L24" i="1"/>
  <c r="M16" i="1"/>
  <c r="L27" i="1"/>
  <c r="L8" i="1"/>
  <c r="L14" i="1"/>
  <c r="H9" i="2"/>
  <c r="L13" i="1"/>
  <c r="L31" i="1"/>
  <c r="L28" i="1"/>
  <c r="L23" i="1"/>
  <c r="E38" i="1"/>
  <c r="E39" i="1"/>
  <c r="E37" i="1"/>
  <c r="I15" i="2" l="1"/>
  <c r="D25" i="2"/>
  <c r="M22" i="1"/>
  <c r="F22" i="2" s="1"/>
  <c r="H22" i="2" s="1"/>
  <c r="I22" i="2"/>
  <c r="I11" i="2"/>
  <c r="M13" i="1"/>
  <c r="F13" i="2" s="1"/>
  <c r="H13" i="2" s="1"/>
  <c r="D13" i="2"/>
  <c r="I13" i="2"/>
  <c r="M17" i="1"/>
  <c r="F17" i="2" s="1"/>
  <c r="H17" i="2" s="1"/>
  <c r="I17" i="2"/>
  <c r="D17" i="2"/>
  <c r="I25" i="2"/>
  <c r="M18" i="1"/>
  <c r="F18" i="2" s="1"/>
  <c r="H18" i="2" s="1"/>
  <c r="D18" i="2"/>
  <c r="I18" i="2"/>
  <c r="M20" i="1"/>
  <c r="F20" i="2" s="1"/>
  <c r="H20" i="2" s="1"/>
  <c r="I20" i="2"/>
  <c r="D20" i="2"/>
  <c r="M28" i="1"/>
  <c r="F28" i="2" s="1"/>
  <c r="H28" i="2" s="1"/>
  <c r="D28" i="2"/>
  <c r="I28" i="2"/>
  <c r="M14" i="1"/>
  <c r="F14" i="2" s="1"/>
  <c r="H14" i="2" s="1"/>
  <c r="D14" i="2"/>
  <c r="I14" i="2"/>
  <c r="M24" i="1"/>
  <c r="F24" i="2" s="1"/>
  <c r="H24" i="2" s="1"/>
  <c r="D24" i="2"/>
  <c r="I24" i="2"/>
  <c r="M31" i="1"/>
  <c r="F31" i="2" s="1"/>
  <c r="H31" i="2" s="1"/>
  <c r="I31" i="2"/>
  <c r="D31" i="2"/>
  <c r="M8" i="1"/>
  <c r="F8" i="2" s="1"/>
  <c r="H8" i="2" s="1"/>
  <c r="D8" i="2"/>
  <c r="I8" i="2"/>
  <c r="I12" i="2"/>
  <c r="D12" i="2"/>
  <c r="D34" i="2"/>
  <c r="M27" i="1"/>
  <c r="F27" i="2" s="1"/>
  <c r="H27" i="2" s="1"/>
  <c r="I27" i="2"/>
  <c r="D27" i="2"/>
  <c r="M23" i="1"/>
  <c r="F23" i="2" s="1"/>
  <c r="H23" i="2" s="1"/>
  <c r="D23" i="2"/>
  <c r="I23" i="2"/>
  <c r="F16" i="2"/>
  <c r="H16" i="2" s="1"/>
  <c r="I16" i="2"/>
  <c r="D16" i="2"/>
  <c r="M30" i="1"/>
  <c r="F30" i="2" s="1"/>
  <c r="H30" i="2" s="1"/>
  <c r="I30" i="2"/>
  <c r="D30" i="2"/>
  <c r="I34" i="2"/>
  <c r="D19" i="2"/>
  <c r="M19" i="1"/>
  <c r="F19" i="2" s="1"/>
  <c r="H19" i="2" s="1"/>
  <c r="D11" i="2"/>
  <c r="H11" i="2"/>
  <c r="M12" i="1"/>
  <c r="F12" i="2" s="1"/>
  <c r="H12" i="2" s="1"/>
  <c r="L39" i="1"/>
  <c r="L38" i="1"/>
  <c r="L37" i="1"/>
  <c r="D39" i="2" l="1"/>
  <c r="F41" i="2"/>
  <c r="D37" i="2"/>
  <c r="M39" i="1"/>
  <c r="M38" i="1"/>
  <c r="F37" i="2"/>
  <c r="F40" i="2"/>
  <c r="M37" i="1"/>
  <c r="F39" i="2"/>
  <c r="H39" i="2"/>
  <c r="D40" i="2"/>
  <c r="D41" i="2"/>
</calcChain>
</file>

<file path=xl/sharedStrings.xml><?xml version="1.0" encoding="utf-8"?>
<sst xmlns="http://schemas.openxmlformats.org/spreadsheetml/2006/main" count="119" uniqueCount="85">
  <si>
    <t>Alpena Community College</t>
  </si>
  <si>
    <t>Delta College</t>
  </si>
  <si>
    <t>Glen Oaks Community College</t>
  </si>
  <si>
    <t>Gogebic Community College</t>
  </si>
  <si>
    <t>Grand Rapids Community College</t>
  </si>
  <si>
    <t>Kellogg Community College</t>
  </si>
  <si>
    <t>Lansing Community College</t>
  </si>
  <si>
    <t>Montcalm Community College</t>
  </si>
  <si>
    <t>North Central Michigan College</t>
  </si>
  <si>
    <t>Southwestern Michigan College</t>
  </si>
  <si>
    <t>St. Clair County Community College</t>
  </si>
  <si>
    <t>West Shore Community College</t>
  </si>
  <si>
    <t>Kirtland Community College</t>
  </si>
  <si>
    <t>Monroe County Community College</t>
  </si>
  <si>
    <t>Henry Ford Community College</t>
  </si>
  <si>
    <t>Jackson Community College</t>
  </si>
  <si>
    <t>Kalamazoo Valley Community College</t>
  </si>
  <si>
    <t>Macomb Community College</t>
  </si>
  <si>
    <t>Oakland Community College</t>
  </si>
  <si>
    <t>Washtenaw Community College</t>
  </si>
  <si>
    <t>Mid Michigan Community College</t>
  </si>
  <si>
    <t>Schoolcraft College</t>
  </si>
  <si>
    <t>Northwestern Michigan College</t>
  </si>
  <si>
    <t>Bay College</t>
  </si>
  <si>
    <t>Lake Michigan College</t>
  </si>
  <si>
    <t>Mott Community College</t>
  </si>
  <si>
    <t>Muskegon Community College</t>
  </si>
  <si>
    <t>Wayne County Community College</t>
  </si>
  <si>
    <t xml:space="preserve">Michigan Community College </t>
  </si>
  <si>
    <t>Gibson Survey</t>
  </si>
  <si>
    <t># of Hours</t>
  </si>
  <si>
    <t>Billed</t>
  </si>
  <si>
    <t>Credits</t>
  </si>
  <si>
    <t>Tuition</t>
  </si>
  <si>
    <t>Hourly Rate</t>
  </si>
  <si>
    <t>Cost</t>
  </si>
  <si>
    <t>Class</t>
  </si>
  <si>
    <t>Technology</t>
  </si>
  <si>
    <t>Registration</t>
  </si>
  <si>
    <t>Amount</t>
  </si>
  <si>
    <t>SURVEY COST</t>
  </si>
  <si>
    <t>COST PER CREDIT</t>
  </si>
  <si>
    <t>Fees</t>
  </si>
  <si>
    <t>Other</t>
  </si>
  <si>
    <t>Average</t>
  </si>
  <si>
    <t>High</t>
  </si>
  <si>
    <t>Low</t>
  </si>
  <si>
    <t>Per Hr.</t>
  </si>
  <si>
    <t>Total</t>
  </si>
  <si>
    <t>$30 Student Activities fee</t>
  </si>
  <si>
    <t>$45 Infrastructure Fee, $15/hr. Service Fee</t>
  </si>
  <si>
    <t>$6/hr. Facilities fee, $6/hr. Student Activity Fee</t>
  </si>
  <si>
    <t>$18/hr. College Services Fee</t>
  </si>
  <si>
    <t>Description</t>
  </si>
  <si>
    <t>$10 Campus Activities fee, $100 Facilities Maintenance fee, $37 Student Records</t>
  </si>
  <si>
    <t>$1.5/hr. Activity fee (15 hr max), $10/hr. Building &amp; Energy fee, $1/hr. Student Success fee, $25 Martriculation Fee (1st time students)</t>
  </si>
  <si>
    <t>$3/hr. Student Services fee</t>
  </si>
  <si>
    <t>Tuition Rate</t>
  </si>
  <si>
    <t>Survey Cost</t>
  </si>
  <si>
    <t>Cost Per Credit</t>
  </si>
  <si>
    <t>% Increase</t>
  </si>
  <si>
    <t>Cost over Tuition</t>
  </si>
  <si>
    <t>Fall 2014</t>
  </si>
  <si>
    <t>Fall 2015</t>
  </si>
  <si>
    <t>$11.00/hr. Student Support fee</t>
  </si>
  <si>
    <t>$5/hr. Infastructure fee</t>
  </si>
  <si>
    <t>MCCBOA</t>
  </si>
  <si>
    <t>Gibson Survey of Cost-Comparative</t>
  </si>
  <si>
    <t>$100 Student Support Fee</t>
  </si>
  <si>
    <t>$46 Student Service Fee, $42 Student Activity</t>
  </si>
  <si>
    <t>Student Service Fee</t>
  </si>
  <si>
    <t>$21/contact hour College service fee</t>
  </si>
  <si>
    <t>$25/hr General fee$4/hr. Student Activities fee</t>
  </si>
  <si>
    <t>2 Excess Contact Hr fee, $10 Application</t>
  </si>
  <si>
    <t>$14/hr. Facility fee, $1/hr. Student Activity fee, $14/hr. General fee, $3/hr. Student Senate fee</t>
  </si>
  <si>
    <t>$10 Student Service fee (Technology fee includes Facility Fee)</t>
  </si>
  <si>
    <t>$40 Health Services fee, $11.30/hr. General fee</t>
  </si>
  <si>
    <t>$9/hr. Insructional Equip Fee, $7/hr. Service fee, $7/hr. Infrastructure fee</t>
  </si>
  <si>
    <t>$19.75/billed hr Reg fee</t>
  </si>
  <si>
    <t>$14/Hr other fee</t>
  </si>
  <si>
    <t>Class fee = $150 excess contact hr fee Technology fee includes Enrollment fee</t>
  </si>
  <si>
    <t>2016-2017</t>
  </si>
  <si>
    <t>$78.50 General Fee</t>
  </si>
  <si>
    <t>$5.16 Student Activities Fee, $15.74 Student Service Fee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</si>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</sst>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2" applyFont="1"/>
    <xf numFmtId="44" fontId="1" fillId="0" borderId="1" xfId="2" applyFont="1" applyBorder="1"/>
    <xf numFmtId="44" fontId="1" fillId="0" borderId="1" xfId="2" applyFont="1" applyBorder="1" applyAlignment="1">
      <alignment horizontal="center"/>
    </xf>
    <xf numFmtId="44" fontId="1" fillId="0" borderId="0" xfId="2" applyFont="1"/>
    <xf numFmtId="44" fontId="1" fillId="0" borderId="1" xfId="2" applyFont="1" applyBorder="1" applyAlignment="1">
      <alignment horizontal="center" wrapText="1"/>
    </xf>
    <xf numFmtId="44" fontId="0" fillId="0" borderId="0" xfId="2" applyNumberFormat="1" applyFont="1"/>
    <xf numFmtId="0" fontId="2" fillId="0" borderId="1" xfId="0" applyFont="1" applyBorder="1" applyAlignment="1">
      <alignment wrapText="1"/>
    </xf>
    <xf numFmtId="44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/>
    <xf numFmtId="44" fontId="0" fillId="0" borderId="8" xfId="2" applyFont="1" applyBorder="1"/>
    <xf numFmtId="44" fontId="0" fillId="0" borderId="0" xfId="0" applyNumberFormat="1" applyBorder="1"/>
    <xf numFmtId="0" fontId="0" fillId="0" borderId="10" xfId="0" applyBorder="1"/>
    <xf numFmtId="44" fontId="0" fillId="0" borderId="12" xfId="0" applyNumberFormat="1" applyBorder="1"/>
    <xf numFmtId="0" fontId="0" fillId="0" borderId="3" xfId="0" applyBorder="1"/>
    <xf numFmtId="165" fontId="0" fillId="0" borderId="0" xfId="0" applyNumberFormat="1"/>
    <xf numFmtId="43" fontId="0" fillId="0" borderId="8" xfId="1" applyFont="1" applyBorder="1"/>
    <xf numFmtId="44" fontId="0" fillId="0" borderId="5" xfId="2" applyFont="1" applyBorder="1"/>
    <xf numFmtId="44" fontId="0" fillId="0" borderId="13" xfId="0" applyNumberFormat="1" applyBorder="1"/>
    <xf numFmtId="44" fontId="0" fillId="0" borderId="2" xfId="0" applyNumberFormat="1" applyBorder="1"/>
    <xf numFmtId="9" fontId="0" fillId="0" borderId="0" xfId="3" applyFont="1"/>
    <xf numFmtId="166" fontId="0" fillId="0" borderId="0" xfId="3" applyNumberFormat="1" applyFont="1"/>
    <xf numFmtId="43" fontId="0" fillId="0" borderId="0" xfId="1" applyFont="1"/>
    <xf numFmtId="166" fontId="0" fillId="0" borderId="0" xfId="3" applyNumberFormat="1" applyFont="1" applyAlignment="1">
      <alignment wrapText="1"/>
    </xf>
    <xf numFmtId="0" fontId="5" fillId="0" borderId="7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4" fontId="2" fillId="0" borderId="1" xfId="2" applyFont="1" applyBorder="1" applyAlignment="1">
      <alignment wrapText="1"/>
    </xf>
    <xf numFmtId="44" fontId="0" fillId="0" borderId="0" xfId="2" applyFont="1" applyFill="1"/>
    <xf numFmtId="44" fontId="1" fillId="0" borderId="0" xfId="2" applyFont="1" applyFill="1"/>
    <xf numFmtId="44" fontId="1" fillId="0" borderId="0" xfId="2" applyFont="1" applyFill="1" applyBorder="1"/>
    <xf numFmtId="44" fontId="1" fillId="0" borderId="1" xfId="2" applyFont="1" applyFill="1" applyBorder="1" applyAlignment="1">
      <alignment horizontal="center" wrapText="1"/>
    </xf>
    <xf numFmtId="166" fontId="0" fillId="0" borderId="6" xfId="3" applyNumberFormat="1" applyFont="1" applyBorder="1"/>
    <xf numFmtId="44" fontId="2" fillId="0" borderId="1" xfId="2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4" fontId="0" fillId="0" borderId="1" xfId="2" applyFont="1" applyBorder="1" applyAlignment="1">
      <alignment wrapText="1"/>
    </xf>
    <xf numFmtId="44" fontId="0" fillId="0" borderId="1" xfId="2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44" fontId="1" fillId="0" borderId="1" xfId="2" applyFont="1" applyBorder="1" applyAlignment="1">
      <alignment wrapText="1"/>
    </xf>
    <xf numFmtId="0" fontId="1" fillId="0" borderId="1" xfId="0" applyFont="1" applyBorder="1" applyAlignment="1">
      <alignment wrapText="1"/>
    </xf>
    <xf numFmtId="44" fontId="1" fillId="0" borderId="1" xfId="2" applyFont="1" applyFill="1" applyBorder="1" applyAlignment="1">
      <alignment wrapText="1"/>
    </xf>
    <xf numFmtId="44" fontId="0" fillId="0" borderId="0" xfId="2" applyFont="1" applyAlignment="1">
      <alignment wrapText="1"/>
    </xf>
    <xf numFmtId="44" fontId="0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91" zoomScaleNormal="91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10" sqref="B10"/>
    </sheetView>
  </sheetViews>
  <sheetFormatPr defaultRowHeight="15" x14ac:dyDescent="0.25"/>
  <cols>
    <col min="1" max="1" width="35.28515625" bestFit="1" customWidth="1"/>
    <col min="4" max="4" width="11.28515625" bestFit="1" customWidth="1"/>
    <col min="5" max="5" width="11" bestFit="1" customWidth="1"/>
    <col min="6" max="6" width="9.42578125" style="4" bestFit="1" customWidth="1"/>
    <col min="7" max="7" width="12.7109375" style="4" bestFit="1" customWidth="1"/>
    <col min="8" max="8" width="11" style="4" bestFit="1" customWidth="1"/>
    <col min="9" max="9" width="13.42578125" style="4" customWidth="1"/>
    <col min="10" max="10" width="9.140625" style="4"/>
    <col min="11" max="11" width="37.85546875" customWidth="1"/>
    <col min="12" max="12" width="11" style="33" bestFit="1" customWidth="1"/>
    <col min="13" max="13" width="12.7109375" style="4" customWidth="1"/>
  </cols>
  <sheetData>
    <row r="1" spans="1:15" x14ac:dyDescent="0.25">
      <c r="A1" s="1" t="s">
        <v>28</v>
      </c>
    </row>
    <row r="2" spans="1:15" x14ac:dyDescent="0.25">
      <c r="A2" s="1" t="s">
        <v>29</v>
      </c>
      <c r="H2" s="9"/>
    </row>
    <row r="3" spans="1:15" x14ac:dyDescent="0.25">
      <c r="A3" s="1" t="s">
        <v>81</v>
      </c>
    </row>
    <row r="5" spans="1:15" x14ac:dyDescent="0.25">
      <c r="B5" s="1"/>
      <c r="C5" s="1"/>
      <c r="D5" s="1"/>
      <c r="E5" s="1"/>
      <c r="F5" s="54" t="s">
        <v>42</v>
      </c>
      <c r="G5" s="54"/>
      <c r="H5" s="54"/>
      <c r="I5" s="54"/>
      <c r="J5" s="54"/>
      <c r="K5" s="54"/>
      <c r="L5" s="34"/>
      <c r="M5" s="7"/>
    </row>
    <row r="6" spans="1:15" x14ac:dyDescent="0.25">
      <c r="B6" s="54" t="s">
        <v>30</v>
      </c>
      <c r="C6" s="54"/>
      <c r="D6" s="54" t="s">
        <v>33</v>
      </c>
      <c r="E6" s="54"/>
      <c r="F6" s="6" t="s">
        <v>36</v>
      </c>
      <c r="G6" s="55" t="s">
        <v>37</v>
      </c>
      <c r="H6" s="55"/>
      <c r="I6" s="6" t="s">
        <v>38</v>
      </c>
      <c r="J6" s="54" t="s">
        <v>43</v>
      </c>
      <c r="K6" s="54"/>
      <c r="L6" s="35"/>
      <c r="M6" s="6" t="s">
        <v>84</v>
      </c>
    </row>
    <row r="7" spans="1:15" ht="30" x14ac:dyDescent="0.25">
      <c r="B7" s="3" t="s">
        <v>32</v>
      </c>
      <c r="C7" s="3" t="s">
        <v>31</v>
      </c>
      <c r="D7" s="3" t="s">
        <v>34</v>
      </c>
      <c r="E7" s="3" t="s">
        <v>35</v>
      </c>
      <c r="F7" s="5"/>
      <c r="G7" s="6" t="s">
        <v>47</v>
      </c>
      <c r="H7" s="6" t="s">
        <v>48</v>
      </c>
      <c r="I7" s="5"/>
      <c r="J7" s="6" t="s">
        <v>39</v>
      </c>
      <c r="K7" s="3" t="s">
        <v>53</v>
      </c>
      <c r="L7" s="36" t="s">
        <v>40</v>
      </c>
      <c r="M7" s="8" t="s">
        <v>41</v>
      </c>
    </row>
    <row r="8" spans="1:15" s="39" customFormat="1" ht="30" x14ac:dyDescent="0.25">
      <c r="A8" s="10" t="s">
        <v>0</v>
      </c>
      <c r="B8" s="10">
        <v>14</v>
      </c>
      <c r="C8" s="10">
        <v>15</v>
      </c>
      <c r="D8" s="32">
        <v>125</v>
      </c>
      <c r="E8" s="32">
        <f>+C8*D8</f>
        <v>1875</v>
      </c>
      <c r="F8" s="32">
        <v>0</v>
      </c>
      <c r="G8" s="32">
        <v>4</v>
      </c>
      <c r="H8" s="32">
        <f>+C8*G8</f>
        <v>60</v>
      </c>
      <c r="I8" s="32">
        <v>30</v>
      </c>
      <c r="J8" s="32">
        <f>6*C8+6*C8</f>
        <v>180</v>
      </c>
      <c r="K8" s="10" t="s">
        <v>51</v>
      </c>
      <c r="L8" s="38">
        <f t="shared" ref="L8" si="0">+J8+F8+I8+H8+E8</f>
        <v>2145</v>
      </c>
      <c r="M8" s="32">
        <f>+L8/B8</f>
        <v>153.21428571428572</v>
      </c>
    </row>
    <row r="9" spans="1:15" s="39" customFormat="1" x14ac:dyDescent="0.25">
      <c r="A9" s="10" t="s">
        <v>23</v>
      </c>
      <c r="B9" s="10">
        <v>1</v>
      </c>
      <c r="C9" s="10">
        <v>0</v>
      </c>
      <c r="D9" s="32">
        <v>0</v>
      </c>
      <c r="E9" s="32">
        <f>+C9*D9</f>
        <v>0</v>
      </c>
      <c r="F9" s="32">
        <v>0</v>
      </c>
      <c r="G9" s="32">
        <v>0</v>
      </c>
      <c r="H9" s="32">
        <f>+C9*G9</f>
        <v>0</v>
      </c>
      <c r="I9" s="32">
        <v>0</v>
      </c>
      <c r="J9" s="32">
        <f>18*C9</f>
        <v>0</v>
      </c>
      <c r="K9" s="10">
        <v>0</v>
      </c>
      <c r="L9" s="38">
        <v>0</v>
      </c>
      <c r="M9" s="32">
        <f>+L9/B9</f>
        <v>0</v>
      </c>
    </row>
    <row r="10" spans="1:15" s="39" customFormat="1" x14ac:dyDescent="0.25">
      <c r="A10" s="10" t="s">
        <v>1</v>
      </c>
      <c r="B10" s="10">
        <v>15</v>
      </c>
      <c r="C10" s="10">
        <v>15</v>
      </c>
      <c r="D10" s="32">
        <v>99.5</v>
      </c>
      <c r="E10" s="32">
        <f>+C10*D10</f>
        <v>1492.5</v>
      </c>
      <c r="F10" s="32">
        <v>132</v>
      </c>
      <c r="G10" s="32">
        <v>17</v>
      </c>
      <c r="H10" s="32">
        <f>+C10*G10</f>
        <v>255</v>
      </c>
      <c r="I10" s="32">
        <v>40</v>
      </c>
      <c r="J10" s="32">
        <v>0</v>
      </c>
      <c r="K10" s="10"/>
      <c r="L10" s="38">
        <f>+J10+F10+I10+H10+E10</f>
        <v>1919.5</v>
      </c>
      <c r="M10" s="32">
        <f t="shared" ref="M10:M35" si="1">+L10/B10</f>
        <v>127.96666666666667</v>
      </c>
    </row>
    <row r="11" spans="1:15" s="39" customFormat="1" ht="30" x14ac:dyDescent="0.25">
      <c r="A11" s="10" t="s">
        <v>2</v>
      </c>
      <c r="B11" s="10">
        <v>15</v>
      </c>
      <c r="C11" s="10">
        <v>16</v>
      </c>
      <c r="D11" s="32">
        <v>109</v>
      </c>
      <c r="E11" s="32">
        <f t="shared" ref="E11:E35" si="2">+C11*D11</f>
        <v>1744</v>
      </c>
      <c r="F11" s="32">
        <v>65</v>
      </c>
      <c r="G11" s="32">
        <v>0</v>
      </c>
      <c r="H11" s="32">
        <f t="shared" ref="H11:H34" si="3">+C11*G11</f>
        <v>0</v>
      </c>
      <c r="I11" s="32">
        <v>0</v>
      </c>
      <c r="J11" s="32">
        <f>29*C11</f>
        <v>464</v>
      </c>
      <c r="K11" s="10" t="s">
        <v>72</v>
      </c>
      <c r="L11" s="38">
        <f t="shared" ref="L11:L35" si="4">+J11+F11+I11+H11+E11</f>
        <v>2273</v>
      </c>
      <c r="M11" s="32">
        <f t="shared" si="1"/>
        <v>151.53333333333333</v>
      </c>
    </row>
    <row r="12" spans="1:15" s="39" customFormat="1" x14ac:dyDescent="0.25">
      <c r="A12" s="10" t="s">
        <v>3</v>
      </c>
      <c r="B12" s="10">
        <v>14</v>
      </c>
      <c r="C12" s="10">
        <v>14</v>
      </c>
      <c r="D12" s="32">
        <v>106</v>
      </c>
      <c r="E12" s="32">
        <f t="shared" si="2"/>
        <v>1484</v>
      </c>
      <c r="F12" s="32">
        <v>190</v>
      </c>
      <c r="G12" s="32">
        <v>0</v>
      </c>
      <c r="H12" s="32">
        <v>0</v>
      </c>
      <c r="I12" s="32">
        <v>60</v>
      </c>
      <c r="J12" s="32">
        <f>2*D12+10</f>
        <v>222</v>
      </c>
      <c r="K12" s="10" t="s">
        <v>73</v>
      </c>
      <c r="L12" s="38">
        <f>+J12+F12+I12+H12+E12</f>
        <v>1956</v>
      </c>
      <c r="M12" s="32">
        <f t="shared" si="1"/>
        <v>139.71428571428572</v>
      </c>
    </row>
    <row r="13" spans="1:15" s="39" customFormat="1" ht="30" x14ac:dyDescent="0.25">
      <c r="A13" s="10" t="s">
        <v>4</v>
      </c>
      <c r="B13" s="10">
        <v>14</v>
      </c>
      <c r="C13" s="10">
        <v>15</v>
      </c>
      <c r="D13" s="32">
        <v>111</v>
      </c>
      <c r="E13" s="32">
        <f t="shared" si="2"/>
        <v>1665</v>
      </c>
      <c r="F13" s="32">
        <v>12</v>
      </c>
      <c r="G13" s="32">
        <v>5.5</v>
      </c>
      <c r="H13" s="32">
        <f>+C13*G13</f>
        <v>82.5</v>
      </c>
      <c r="I13" s="32">
        <v>0</v>
      </c>
      <c r="J13" s="32">
        <f>10+100+37</f>
        <v>147</v>
      </c>
      <c r="K13" s="10" t="s">
        <v>54</v>
      </c>
      <c r="L13" s="38">
        <f t="shared" si="4"/>
        <v>1906.5</v>
      </c>
      <c r="M13" s="32">
        <f t="shared" si="1"/>
        <v>136.17857142857142</v>
      </c>
    </row>
    <row r="14" spans="1:15" s="39" customFormat="1" ht="30" x14ac:dyDescent="0.25">
      <c r="A14" s="10" t="s">
        <v>14</v>
      </c>
      <c r="B14" s="10">
        <v>14</v>
      </c>
      <c r="C14" s="10">
        <v>14</v>
      </c>
      <c r="D14" s="32">
        <v>93</v>
      </c>
      <c r="E14" s="32">
        <f t="shared" si="2"/>
        <v>1302</v>
      </c>
      <c r="F14" s="32">
        <v>235</v>
      </c>
      <c r="G14" s="32">
        <v>28</v>
      </c>
      <c r="H14" s="32">
        <f t="shared" si="3"/>
        <v>392</v>
      </c>
      <c r="I14" s="32">
        <v>46</v>
      </c>
      <c r="J14" s="32">
        <f>45+210</f>
        <v>255</v>
      </c>
      <c r="K14" s="10" t="s">
        <v>50</v>
      </c>
      <c r="L14" s="38">
        <f t="shared" si="4"/>
        <v>2230</v>
      </c>
      <c r="M14" s="32">
        <f t="shared" si="1"/>
        <v>159.28571428571428</v>
      </c>
      <c r="N14" s="41"/>
    </row>
    <row r="15" spans="1:15" s="39" customFormat="1" x14ac:dyDescent="0.25">
      <c r="A15" s="10" t="s">
        <v>15</v>
      </c>
      <c r="B15" s="10">
        <v>15</v>
      </c>
      <c r="C15" s="10">
        <v>16</v>
      </c>
      <c r="D15" s="32">
        <v>135</v>
      </c>
      <c r="E15" s="32">
        <f t="shared" si="2"/>
        <v>2160</v>
      </c>
      <c r="F15" s="32">
        <v>156</v>
      </c>
      <c r="G15" s="32"/>
      <c r="H15" s="32">
        <f t="shared" si="3"/>
        <v>0</v>
      </c>
      <c r="I15" s="32"/>
      <c r="J15" s="32">
        <v>640</v>
      </c>
      <c r="K15" s="10" t="s">
        <v>70</v>
      </c>
      <c r="L15" s="38">
        <f t="shared" si="4"/>
        <v>2956</v>
      </c>
      <c r="M15" s="32">
        <f t="shared" si="1"/>
        <v>197.06666666666666</v>
      </c>
    </row>
    <row r="16" spans="1:15" s="39" customFormat="1" x14ac:dyDescent="0.25">
      <c r="A16" s="10" t="s">
        <v>16</v>
      </c>
      <c r="B16" s="10">
        <v>14</v>
      </c>
      <c r="C16" s="10">
        <v>16</v>
      </c>
      <c r="D16" s="32">
        <v>100</v>
      </c>
      <c r="E16" s="32">
        <v>1600</v>
      </c>
      <c r="F16" s="32">
        <v>0</v>
      </c>
      <c r="G16" s="32">
        <v>0</v>
      </c>
      <c r="H16" s="32">
        <f t="shared" si="3"/>
        <v>0</v>
      </c>
      <c r="I16" s="32">
        <v>31.5</v>
      </c>
      <c r="J16" s="32">
        <f>SUM(I16+78.5)</f>
        <v>110</v>
      </c>
      <c r="K16" s="10" t="s">
        <v>82</v>
      </c>
      <c r="L16" s="38">
        <f>+J16+F16+H16+E16</f>
        <v>1710</v>
      </c>
      <c r="M16" s="32">
        <f>+L16/B16</f>
        <v>122.14285714285714</v>
      </c>
      <c r="O16" s="42"/>
    </row>
    <row r="17" spans="1:13" s="39" customFormat="1" x14ac:dyDescent="0.25">
      <c r="A17" s="10" t="s">
        <v>5</v>
      </c>
      <c r="B17" s="10">
        <v>14</v>
      </c>
      <c r="C17" s="10">
        <v>14</v>
      </c>
      <c r="D17" s="32">
        <v>103.5</v>
      </c>
      <c r="E17" s="32">
        <f t="shared" si="2"/>
        <v>1449</v>
      </c>
      <c r="F17" s="32">
        <v>158.19999999999999</v>
      </c>
      <c r="G17" s="32">
        <v>12</v>
      </c>
      <c r="H17" s="32">
        <f t="shared" si="3"/>
        <v>168</v>
      </c>
      <c r="I17" s="32">
        <v>0</v>
      </c>
      <c r="J17" s="32">
        <f>3*C17</f>
        <v>42</v>
      </c>
      <c r="K17" s="10" t="s">
        <v>56</v>
      </c>
      <c r="L17" s="38">
        <f t="shared" si="4"/>
        <v>1817.2</v>
      </c>
      <c r="M17" s="32">
        <f t="shared" si="1"/>
        <v>129.80000000000001</v>
      </c>
    </row>
    <row r="18" spans="1:13" s="39" customFormat="1" x14ac:dyDescent="0.25">
      <c r="A18" s="10" t="s">
        <v>12</v>
      </c>
      <c r="B18" s="10">
        <v>14</v>
      </c>
      <c r="C18" s="10">
        <v>15</v>
      </c>
      <c r="D18" s="32">
        <v>109</v>
      </c>
      <c r="E18" s="32">
        <f t="shared" si="2"/>
        <v>1635</v>
      </c>
      <c r="F18" s="32">
        <v>105</v>
      </c>
      <c r="G18" s="32">
        <v>0</v>
      </c>
      <c r="H18" s="32">
        <f t="shared" si="3"/>
        <v>0</v>
      </c>
      <c r="I18" s="32">
        <v>0</v>
      </c>
      <c r="J18" s="32">
        <f>21*C18</f>
        <v>315</v>
      </c>
      <c r="K18" s="10" t="s">
        <v>71</v>
      </c>
      <c r="L18" s="38">
        <f t="shared" si="4"/>
        <v>2055</v>
      </c>
      <c r="M18" s="32">
        <f t="shared" si="1"/>
        <v>146.78571428571428</v>
      </c>
    </row>
    <row r="19" spans="1:13" s="39" customFormat="1" ht="45" x14ac:dyDescent="0.25">
      <c r="A19" s="10" t="s">
        <v>24</v>
      </c>
      <c r="B19" s="10">
        <v>14</v>
      </c>
      <c r="C19" s="10">
        <v>15</v>
      </c>
      <c r="D19" s="32">
        <v>97</v>
      </c>
      <c r="E19" s="32">
        <f t="shared" si="2"/>
        <v>1455</v>
      </c>
      <c r="F19" s="32">
        <v>0</v>
      </c>
      <c r="G19" s="32">
        <v>14</v>
      </c>
      <c r="H19" s="32">
        <f t="shared" si="3"/>
        <v>210</v>
      </c>
      <c r="I19" s="32">
        <v>0</v>
      </c>
      <c r="J19" s="32">
        <f>32*C19</f>
        <v>480</v>
      </c>
      <c r="K19" s="10" t="s">
        <v>74</v>
      </c>
      <c r="L19" s="38">
        <f t="shared" si="4"/>
        <v>2145</v>
      </c>
      <c r="M19" s="32">
        <f t="shared" si="1"/>
        <v>153.21428571428572</v>
      </c>
    </row>
    <row r="20" spans="1:13" s="39" customFormat="1" x14ac:dyDescent="0.25">
      <c r="A20" s="10" t="s">
        <v>6</v>
      </c>
      <c r="B20" s="10">
        <v>16</v>
      </c>
      <c r="C20" s="10">
        <v>17</v>
      </c>
      <c r="D20" s="32">
        <v>99</v>
      </c>
      <c r="E20" s="32">
        <f t="shared" si="2"/>
        <v>1683</v>
      </c>
      <c r="F20" s="32">
        <v>35</v>
      </c>
      <c r="G20" s="32">
        <v>0</v>
      </c>
      <c r="H20" s="32">
        <f t="shared" si="3"/>
        <v>0</v>
      </c>
      <c r="I20" s="32">
        <v>25</v>
      </c>
      <c r="J20" s="32">
        <f>11*C20</f>
        <v>187</v>
      </c>
      <c r="K20" s="10" t="s">
        <v>64</v>
      </c>
      <c r="L20" s="38">
        <f t="shared" si="4"/>
        <v>1930</v>
      </c>
      <c r="M20" s="32">
        <f t="shared" si="1"/>
        <v>120.625</v>
      </c>
    </row>
    <row r="21" spans="1:13" s="39" customFormat="1" ht="30" x14ac:dyDescent="0.25">
      <c r="A21" s="10" t="s">
        <v>17</v>
      </c>
      <c r="B21" s="10">
        <v>15</v>
      </c>
      <c r="C21" s="10">
        <v>15</v>
      </c>
      <c r="D21" s="32">
        <v>97</v>
      </c>
      <c r="E21" s="32">
        <f t="shared" si="2"/>
        <v>1455</v>
      </c>
      <c r="F21" s="32">
        <v>111</v>
      </c>
      <c r="G21" s="32">
        <v>5</v>
      </c>
      <c r="H21" s="32">
        <f t="shared" si="3"/>
        <v>75</v>
      </c>
      <c r="I21" s="32">
        <v>50</v>
      </c>
      <c r="J21" s="32">
        <v>10</v>
      </c>
      <c r="K21" s="10" t="s">
        <v>75</v>
      </c>
      <c r="L21" s="38">
        <f t="shared" si="4"/>
        <v>1701</v>
      </c>
      <c r="M21" s="32">
        <f t="shared" si="1"/>
        <v>113.4</v>
      </c>
    </row>
    <row r="22" spans="1:13" s="39" customFormat="1" x14ac:dyDescent="0.25">
      <c r="A22" s="10" t="s">
        <v>20</v>
      </c>
      <c r="B22" s="10">
        <v>13</v>
      </c>
      <c r="C22" s="10">
        <v>14</v>
      </c>
      <c r="D22" s="32">
        <v>108</v>
      </c>
      <c r="E22" s="32">
        <f t="shared" si="2"/>
        <v>1512</v>
      </c>
      <c r="F22" s="32">
        <v>45</v>
      </c>
      <c r="G22" s="32">
        <v>12</v>
      </c>
      <c r="H22" s="32">
        <f t="shared" si="3"/>
        <v>168</v>
      </c>
      <c r="I22" s="32">
        <v>50</v>
      </c>
      <c r="J22" s="32">
        <v>30</v>
      </c>
      <c r="K22" s="10" t="s">
        <v>49</v>
      </c>
      <c r="L22" s="38">
        <f t="shared" si="4"/>
        <v>1805</v>
      </c>
      <c r="M22" s="32">
        <f t="shared" si="1"/>
        <v>138.84615384615384</v>
      </c>
    </row>
    <row r="23" spans="1:13" s="39" customFormat="1" x14ac:dyDescent="0.25">
      <c r="A23" s="10" t="s">
        <v>13</v>
      </c>
      <c r="B23" s="10">
        <v>13</v>
      </c>
      <c r="C23" s="10">
        <v>15</v>
      </c>
      <c r="D23" s="32">
        <v>107</v>
      </c>
      <c r="E23" s="32">
        <f t="shared" si="2"/>
        <v>1605</v>
      </c>
      <c r="F23" s="32">
        <v>95</v>
      </c>
      <c r="G23" s="32">
        <v>20</v>
      </c>
      <c r="H23" s="32">
        <f t="shared" si="3"/>
        <v>300</v>
      </c>
      <c r="I23" s="32">
        <v>35</v>
      </c>
      <c r="J23" s="32">
        <v>0</v>
      </c>
      <c r="K23" s="43"/>
      <c r="L23" s="38">
        <f t="shared" si="4"/>
        <v>2035</v>
      </c>
      <c r="M23" s="32">
        <f t="shared" si="1"/>
        <v>156.53846153846155</v>
      </c>
    </row>
    <row r="24" spans="1:13" s="39" customFormat="1" x14ac:dyDescent="0.25">
      <c r="A24" s="10" t="s">
        <v>7</v>
      </c>
      <c r="B24" s="10">
        <v>14</v>
      </c>
      <c r="C24" s="10">
        <v>16</v>
      </c>
      <c r="D24" s="32">
        <v>105</v>
      </c>
      <c r="E24" s="32">
        <f t="shared" si="2"/>
        <v>1680</v>
      </c>
      <c r="F24" s="32">
        <v>95</v>
      </c>
      <c r="G24" s="32">
        <v>25</v>
      </c>
      <c r="H24" s="32">
        <f t="shared" si="3"/>
        <v>400</v>
      </c>
      <c r="I24" s="32">
        <v>0</v>
      </c>
      <c r="J24" s="32">
        <f>+C24*18</f>
        <v>288</v>
      </c>
      <c r="K24" s="10" t="s">
        <v>52</v>
      </c>
      <c r="L24" s="38">
        <f t="shared" si="4"/>
        <v>2463</v>
      </c>
      <c r="M24" s="32">
        <f t="shared" si="1"/>
        <v>175.92857142857142</v>
      </c>
    </row>
    <row r="25" spans="1:13" s="53" customFormat="1" ht="30" x14ac:dyDescent="0.25">
      <c r="A25" s="40" t="s">
        <v>25</v>
      </c>
      <c r="B25" s="40">
        <v>12</v>
      </c>
      <c r="C25" s="40">
        <v>14</v>
      </c>
      <c r="D25" s="38">
        <v>130.34</v>
      </c>
      <c r="E25" s="38">
        <f t="shared" si="2"/>
        <v>1824.76</v>
      </c>
      <c r="F25" s="38">
        <v>0</v>
      </c>
      <c r="G25" s="38">
        <v>16.510000000000002</v>
      </c>
      <c r="H25" s="38">
        <f t="shared" si="3"/>
        <v>231.14000000000001</v>
      </c>
      <c r="I25" s="38">
        <v>109.44</v>
      </c>
      <c r="J25" s="38"/>
      <c r="K25" s="40" t="s">
        <v>83</v>
      </c>
      <c r="L25" s="38">
        <f t="shared" si="4"/>
        <v>2165.34</v>
      </c>
      <c r="M25" s="38">
        <f t="shared" si="1"/>
        <v>180.44500000000002</v>
      </c>
    </row>
    <row r="26" spans="1:13" s="39" customFormat="1" x14ac:dyDescent="0.25">
      <c r="A26" s="10" t="s">
        <v>26</v>
      </c>
      <c r="B26" s="10">
        <v>14</v>
      </c>
      <c r="C26" s="10">
        <v>18</v>
      </c>
      <c r="D26" s="32">
        <v>99</v>
      </c>
      <c r="E26" s="32">
        <f t="shared" si="2"/>
        <v>1782</v>
      </c>
      <c r="F26" s="32">
        <f>96+7</f>
        <v>103</v>
      </c>
      <c r="G26" s="32">
        <v>20</v>
      </c>
      <c r="H26" s="32">
        <f t="shared" si="3"/>
        <v>360</v>
      </c>
      <c r="I26" s="32">
        <v>35</v>
      </c>
      <c r="J26" s="32">
        <f>5*C26</f>
        <v>90</v>
      </c>
      <c r="K26" s="10" t="s">
        <v>65</v>
      </c>
      <c r="L26" s="38">
        <f t="shared" si="4"/>
        <v>2370</v>
      </c>
      <c r="M26" s="32">
        <f t="shared" si="1"/>
        <v>169.28571428571428</v>
      </c>
    </row>
    <row r="27" spans="1:13" s="39" customFormat="1" ht="60" x14ac:dyDescent="0.25">
      <c r="A27" s="10" t="s">
        <v>8</v>
      </c>
      <c r="B27" s="10">
        <v>14</v>
      </c>
      <c r="C27" s="10">
        <v>15</v>
      </c>
      <c r="D27" s="32">
        <v>108</v>
      </c>
      <c r="E27" s="32">
        <f t="shared" si="2"/>
        <v>1620</v>
      </c>
      <c r="F27" s="32">
        <f>39+5+5+5</f>
        <v>54</v>
      </c>
      <c r="G27" s="32">
        <v>4</v>
      </c>
      <c r="H27" s="32">
        <f t="shared" si="3"/>
        <v>60</v>
      </c>
      <c r="I27" s="32">
        <f>3.5*C27</f>
        <v>52.5</v>
      </c>
      <c r="J27" s="32">
        <f>1.5*C27+10*C27+1*C27+25</f>
        <v>212.5</v>
      </c>
      <c r="K27" s="10" t="s">
        <v>55</v>
      </c>
      <c r="L27" s="38">
        <f t="shared" si="4"/>
        <v>1999</v>
      </c>
      <c r="M27" s="32">
        <f t="shared" si="1"/>
        <v>142.78571428571428</v>
      </c>
    </row>
    <row r="28" spans="1:13" s="39" customFormat="1" ht="30" x14ac:dyDescent="0.25">
      <c r="A28" s="10" t="s">
        <v>22</v>
      </c>
      <c r="B28" s="10">
        <v>15</v>
      </c>
      <c r="C28" s="10">
        <v>16</v>
      </c>
      <c r="D28" s="32">
        <v>103.7</v>
      </c>
      <c r="E28" s="32">
        <f t="shared" si="2"/>
        <v>1659.2</v>
      </c>
      <c r="F28" s="32">
        <v>84</v>
      </c>
      <c r="G28" s="32">
        <v>8.25</v>
      </c>
      <c r="H28" s="32">
        <f t="shared" si="3"/>
        <v>132</v>
      </c>
      <c r="I28" s="32">
        <v>25.8</v>
      </c>
      <c r="J28" s="32">
        <v>220.8</v>
      </c>
      <c r="K28" s="10" t="s">
        <v>76</v>
      </c>
      <c r="L28" s="38">
        <f t="shared" si="4"/>
        <v>2121.8000000000002</v>
      </c>
      <c r="M28" s="32">
        <f t="shared" si="1"/>
        <v>141.45333333333335</v>
      </c>
    </row>
    <row r="29" spans="1:13" s="39" customFormat="1" x14ac:dyDescent="0.25">
      <c r="A29" s="10" t="s">
        <v>18</v>
      </c>
      <c r="B29" s="10">
        <v>14</v>
      </c>
      <c r="C29" s="10">
        <v>15</v>
      </c>
      <c r="D29" s="32">
        <v>88</v>
      </c>
      <c r="E29" s="32">
        <f t="shared" si="2"/>
        <v>1320</v>
      </c>
      <c r="F29" s="32">
        <v>0</v>
      </c>
      <c r="G29" s="32">
        <v>0</v>
      </c>
      <c r="H29" s="32">
        <v>0</v>
      </c>
      <c r="I29" s="32">
        <v>0</v>
      </c>
      <c r="J29" s="32">
        <v>100</v>
      </c>
      <c r="K29" s="10" t="s">
        <v>68</v>
      </c>
      <c r="L29" s="38">
        <f t="shared" si="4"/>
        <v>1420</v>
      </c>
      <c r="M29" s="32">
        <f t="shared" si="1"/>
        <v>101.42857142857143</v>
      </c>
    </row>
    <row r="30" spans="1:13" s="39" customFormat="1" ht="30" x14ac:dyDescent="0.25">
      <c r="A30" s="10" t="s">
        <v>21</v>
      </c>
      <c r="B30" s="10">
        <v>15</v>
      </c>
      <c r="C30" s="10">
        <v>15</v>
      </c>
      <c r="D30" s="32">
        <v>102</v>
      </c>
      <c r="E30" s="32">
        <f t="shared" si="2"/>
        <v>1530</v>
      </c>
      <c r="F30" s="32">
        <v>378</v>
      </c>
      <c r="G30" s="32">
        <v>0</v>
      </c>
      <c r="H30" s="32">
        <f t="shared" si="3"/>
        <v>0</v>
      </c>
      <c r="I30" s="32">
        <v>43</v>
      </c>
      <c r="J30" s="32">
        <v>345</v>
      </c>
      <c r="K30" s="40" t="s">
        <v>77</v>
      </c>
      <c r="L30" s="38">
        <f t="shared" si="4"/>
        <v>2296</v>
      </c>
      <c r="M30" s="32">
        <f t="shared" si="1"/>
        <v>153.06666666666666</v>
      </c>
    </row>
    <row r="31" spans="1:13" s="39" customFormat="1" x14ac:dyDescent="0.25">
      <c r="A31" s="10" t="s">
        <v>9</v>
      </c>
      <c r="B31" s="10">
        <v>14</v>
      </c>
      <c r="C31" s="10">
        <v>16</v>
      </c>
      <c r="D31" s="32">
        <v>115.25</v>
      </c>
      <c r="E31" s="32">
        <f t="shared" si="2"/>
        <v>1844</v>
      </c>
      <c r="F31" s="32">
        <v>0</v>
      </c>
      <c r="G31" s="32">
        <v>28</v>
      </c>
      <c r="H31" s="32">
        <f t="shared" si="3"/>
        <v>448</v>
      </c>
      <c r="I31" s="32">
        <v>0</v>
      </c>
      <c r="J31" s="32">
        <f>19.75*C31</f>
        <v>316</v>
      </c>
      <c r="K31" s="10" t="s">
        <v>78</v>
      </c>
      <c r="L31" s="38">
        <f t="shared" si="4"/>
        <v>2608</v>
      </c>
      <c r="M31" s="32">
        <f t="shared" si="1"/>
        <v>186.28571428571428</v>
      </c>
    </row>
    <row r="32" spans="1:13" s="39" customFormat="1" x14ac:dyDescent="0.25">
      <c r="A32" s="10" t="s">
        <v>10</v>
      </c>
      <c r="B32" s="10">
        <v>14</v>
      </c>
      <c r="C32" s="10">
        <v>16</v>
      </c>
      <c r="D32" s="32">
        <v>105</v>
      </c>
      <c r="E32" s="32">
        <f t="shared" si="2"/>
        <v>1680</v>
      </c>
      <c r="F32" s="32">
        <v>30</v>
      </c>
      <c r="G32" s="32">
        <v>0</v>
      </c>
      <c r="H32" s="32">
        <f t="shared" si="3"/>
        <v>0</v>
      </c>
      <c r="I32" s="32">
        <v>77</v>
      </c>
      <c r="J32" s="32">
        <f>14*C32</f>
        <v>224</v>
      </c>
      <c r="K32" s="10" t="s">
        <v>79</v>
      </c>
      <c r="L32" s="38">
        <f t="shared" si="4"/>
        <v>2011</v>
      </c>
      <c r="M32" s="32">
        <f t="shared" si="1"/>
        <v>143.64285714285714</v>
      </c>
    </row>
    <row r="33" spans="1:13" s="39" customFormat="1" ht="30" x14ac:dyDescent="0.25">
      <c r="A33" s="10" t="s">
        <v>19</v>
      </c>
      <c r="B33" s="10">
        <v>15</v>
      </c>
      <c r="C33" s="10">
        <v>15</v>
      </c>
      <c r="D33" s="32">
        <v>94</v>
      </c>
      <c r="E33" s="32">
        <f t="shared" si="2"/>
        <v>1410</v>
      </c>
      <c r="F33" s="32">
        <v>150</v>
      </c>
      <c r="G33" s="32">
        <v>7</v>
      </c>
      <c r="H33" s="32">
        <f t="shared" si="3"/>
        <v>105</v>
      </c>
      <c r="I33" s="32">
        <v>0</v>
      </c>
      <c r="J33" s="32">
        <v>0</v>
      </c>
      <c r="K33" s="10" t="s">
        <v>80</v>
      </c>
      <c r="L33" s="38">
        <f t="shared" si="4"/>
        <v>1665</v>
      </c>
      <c r="M33" s="32">
        <f t="shared" si="1"/>
        <v>111</v>
      </c>
    </row>
    <row r="34" spans="1:13" s="39" customFormat="1" x14ac:dyDescent="0.25">
      <c r="A34" s="10" t="s">
        <v>27</v>
      </c>
      <c r="B34" s="10">
        <v>1</v>
      </c>
      <c r="C34" s="10"/>
      <c r="D34" s="32"/>
      <c r="E34" s="32">
        <f t="shared" si="2"/>
        <v>0</v>
      </c>
      <c r="F34" s="32"/>
      <c r="G34" s="32"/>
      <c r="H34" s="32">
        <f t="shared" si="3"/>
        <v>0</v>
      </c>
      <c r="I34" s="32"/>
      <c r="J34" s="32">
        <f>2*C34</f>
        <v>0</v>
      </c>
      <c r="K34" s="10"/>
      <c r="L34" s="38">
        <f t="shared" si="4"/>
        <v>0</v>
      </c>
      <c r="M34" s="32">
        <f t="shared" si="1"/>
        <v>0</v>
      </c>
    </row>
    <row r="35" spans="1:13" s="39" customFormat="1" ht="30" x14ac:dyDescent="0.25">
      <c r="A35" s="10" t="s">
        <v>11</v>
      </c>
      <c r="B35" s="10">
        <v>14</v>
      </c>
      <c r="C35" s="10">
        <v>15</v>
      </c>
      <c r="D35" s="32">
        <v>96</v>
      </c>
      <c r="E35" s="32">
        <f t="shared" si="2"/>
        <v>1440</v>
      </c>
      <c r="F35" s="32">
        <v>20</v>
      </c>
      <c r="G35" s="32"/>
      <c r="H35" s="32">
        <v>98</v>
      </c>
      <c r="I35" s="32">
        <v>7</v>
      </c>
      <c r="J35" s="32">
        <v>88</v>
      </c>
      <c r="K35" s="10" t="s">
        <v>69</v>
      </c>
      <c r="L35" s="38">
        <f t="shared" si="4"/>
        <v>1653</v>
      </c>
      <c r="M35" s="32">
        <f t="shared" si="1"/>
        <v>118.07142857142857</v>
      </c>
    </row>
    <row r="36" spans="1:13" s="39" customFormat="1" x14ac:dyDescent="0.25">
      <c r="A36" s="44"/>
      <c r="B36" s="44"/>
      <c r="C36" s="44"/>
      <c r="D36" s="45"/>
      <c r="E36" s="45"/>
      <c r="F36" s="45"/>
      <c r="G36" s="45"/>
      <c r="H36" s="45"/>
      <c r="I36" s="45"/>
      <c r="J36" s="45"/>
      <c r="K36" s="44"/>
      <c r="L36" s="46"/>
      <c r="M36" s="45"/>
    </row>
    <row r="37" spans="1:13" s="39" customFormat="1" x14ac:dyDescent="0.25">
      <c r="A37" s="47" t="s">
        <v>44</v>
      </c>
      <c r="B37" s="44"/>
      <c r="C37" s="44"/>
      <c r="D37" s="48">
        <f>AVERAGE(D8:D35)</f>
        <v>101.6774074074074</v>
      </c>
      <c r="E37" s="48">
        <f>AVERAGE(E8:E35)</f>
        <v>1496.6592857142857</v>
      </c>
      <c r="F37" s="48"/>
      <c r="G37" s="48"/>
      <c r="H37" s="48"/>
      <c r="I37" s="48"/>
      <c r="J37" s="48"/>
      <c r="K37" s="49"/>
      <c r="L37" s="50">
        <f>AVERAGE(L8:L35)</f>
        <v>1905.5835714285713</v>
      </c>
      <c r="M37" s="48">
        <f>AVERAGE(M8:M35)</f>
        <v>134.63234170591315</v>
      </c>
    </row>
    <row r="38" spans="1:13" s="39" customFormat="1" x14ac:dyDescent="0.25">
      <c r="A38" s="47" t="s">
        <v>45</v>
      </c>
      <c r="B38" s="44"/>
      <c r="C38" s="44"/>
      <c r="D38" s="48">
        <f>MAX(D8:D35)</f>
        <v>135</v>
      </c>
      <c r="E38" s="48">
        <f>MAX(E8:E35)</f>
        <v>2160</v>
      </c>
      <c r="F38" s="48"/>
      <c r="G38" s="48"/>
      <c r="H38" s="48"/>
      <c r="I38" s="48"/>
      <c r="J38" s="48"/>
      <c r="K38" s="49"/>
      <c r="L38" s="50">
        <f>MAX(L8:L35)</f>
        <v>2956</v>
      </c>
      <c r="M38" s="48">
        <f>MAX(M8:M35)</f>
        <v>197.06666666666666</v>
      </c>
    </row>
    <row r="39" spans="1:13" s="39" customFormat="1" x14ac:dyDescent="0.25">
      <c r="A39" s="47" t="s">
        <v>46</v>
      </c>
      <c r="B39" s="44"/>
      <c r="C39" s="44"/>
      <c r="D39" s="48">
        <f>MIN(D8:D35)</f>
        <v>0</v>
      </c>
      <c r="E39" s="48">
        <f>MIN(E8:E35)</f>
        <v>0</v>
      </c>
      <c r="F39" s="48"/>
      <c r="G39" s="48"/>
      <c r="H39" s="48"/>
      <c r="I39" s="48"/>
      <c r="J39" s="48"/>
      <c r="K39" s="49"/>
      <c r="L39" s="50">
        <f>MIN(L8:L35)</f>
        <v>0</v>
      </c>
      <c r="M39" s="48">
        <f>MIN(M8:M35)</f>
        <v>0</v>
      </c>
    </row>
    <row r="40" spans="1:13" s="39" customFormat="1" x14ac:dyDescent="0.25">
      <c r="F40" s="51"/>
      <c r="G40" s="51"/>
      <c r="H40" s="51"/>
      <c r="I40" s="51"/>
      <c r="J40" s="51"/>
      <c r="L40" s="52"/>
      <c r="M40" s="51"/>
    </row>
    <row r="41" spans="1:13" s="39" customFormat="1" x14ac:dyDescent="0.25">
      <c r="F41" s="51"/>
      <c r="G41" s="51"/>
      <c r="H41" s="51"/>
      <c r="I41" s="51"/>
      <c r="J41" s="51"/>
      <c r="L41" s="52"/>
      <c r="M41" s="51"/>
    </row>
    <row r="42" spans="1:13" s="39" customFormat="1" x14ac:dyDescent="0.25">
      <c r="F42" s="51"/>
      <c r="G42" s="51"/>
      <c r="H42" s="51"/>
      <c r="I42" s="51"/>
      <c r="J42" s="51"/>
      <c r="L42" s="52"/>
      <c r="M42" s="51"/>
    </row>
    <row r="43" spans="1:13" s="39" customFormat="1" x14ac:dyDescent="0.25">
      <c r="F43" s="51"/>
      <c r="G43" s="51"/>
      <c r="H43" s="51"/>
      <c r="I43" s="51"/>
      <c r="J43" s="51"/>
      <c r="L43" s="52"/>
      <c r="M43" s="51"/>
    </row>
    <row r="44" spans="1:13" s="39" customFormat="1" x14ac:dyDescent="0.25">
      <c r="F44" s="51"/>
      <c r="G44" s="51"/>
      <c r="H44" s="51"/>
      <c r="I44" s="51"/>
      <c r="J44" s="51"/>
      <c r="L44" s="52"/>
      <c r="M44" s="51"/>
    </row>
    <row r="45" spans="1:13" s="39" customFormat="1" x14ac:dyDescent="0.25">
      <c r="F45" s="51"/>
      <c r="G45" s="51"/>
      <c r="H45" s="51"/>
      <c r="I45" s="51"/>
      <c r="J45" s="51"/>
      <c r="L45" s="52"/>
      <c r="M45" s="51"/>
    </row>
    <row r="46" spans="1:13" s="39" customFormat="1" x14ac:dyDescent="0.25">
      <c r="F46" s="51"/>
      <c r="G46" s="51"/>
      <c r="H46" s="51"/>
      <c r="I46" s="51"/>
      <c r="J46" s="51"/>
      <c r="L46" s="52"/>
      <c r="M46" s="51"/>
    </row>
    <row r="47" spans="1:13" s="39" customFormat="1" x14ac:dyDescent="0.25">
      <c r="F47" s="51"/>
      <c r="G47" s="51"/>
      <c r="H47" s="51"/>
      <c r="I47" s="51"/>
      <c r="J47" s="51"/>
      <c r="L47" s="52"/>
      <c r="M47" s="51"/>
    </row>
    <row r="48" spans="1:13" s="39" customFormat="1" x14ac:dyDescent="0.25">
      <c r="F48" s="51"/>
      <c r="G48" s="51"/>
      <c r="H48" s="51"/>
      <c r="I48" s="51"/>
      <c r="J48" s="51"/>
      <c r="L48" s="52"/>
      <c r="M48" s="51"/>
    </row>
    <row r="49" spans="6:13" s="39" customFormat="1" x14ac:dyDescent="0.25">
      <c r="F49" s="51"/>
      <c r="G49" s="51"/>
      <c r="H49" s="51"/>
      <c r="I49" s="51"/>
      <c r="J49" s="51"/>
      <c r="L49" s="52"/>
      <c r="M49" s="51"/>
    </row>
  </sheetData>
  <sortState ref="A1:B28">
    <sortCondition ref="A1:A28"/>
  </sortState>
  <mergeCells count="5">
    <mergeCell ref="B6:C6"/>
    <mergeCell ref="D6:E6"/>
    <mergeCell ref="G6:H6"/>
    <mergeCell ref="F5:K5"/>
    <mergeCell ref="J6:K6"/>
  </mergeCells>
  <pageMargins left="0.17" right="0.17" top="0.28999999999999998" bottom="0.33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A4" workbookViewId="0">
      <selection activeCell="F35" sqref="F35"/>
    </sheetView>
  </sheetViews>
  <sheetFormatPr defaultRowHeight="15" x14ac:dyDescent="0.25"/>
  <cols>
    <col min="1" max="1" width="5.28515625" customWidth="1"/>
    <col min="2" max="2" width="35.28515625" bestFit="1" customWidth="1"/>
    <col min="3" max="3" width="11.7109375" bestFit="1" customWidth="1"/>
    <col min="4" max="4" width="11.28515625" bestFit="1" customWidth="1"/>
    <col min="5" max="5" width="10.85546875" customWidth="1"/>
    <col min="6" max="6" width="13" customWidth="1"/>
    <col min="7" max="7" width="12.85546875" customWidth="1"/>
    <col min="8" max="8" width="10.42578125" bestFit="1" customWidth="1"/>
    <col min="9" max="9" width="11" customWidth="1"/>
  </cols>
  <sheetData>
    <row r="1" spans="1:12" ht="33.75" x14ac:dyDescent="0.5">
      <c r="A1" s="56" t="s">
        <v>66</v>
      </c>
      <c r="B1" s="56"/>
      <c r="C1" s="56"/>
      <c r="D1" s="56"/>
      <c r="E1" s="56"/>
      <c r="F1" s="56"/>
      <c r="G1" s="56"/>
      <c r="H1" s="56"/>
      <c r="I1" s="56"/>
    </row>
    <row r="2" spans="1:12" ht="18.75" x14ac:dyDescent="0.3">
      <c r="A2" s="57" t="s">
        <v>67</v>
      </c>
      <c r="B2" s="57"/>
      <c r="C2" s="57"/>
      <c r="D2" s="57"/>
      <c r="E2" s="57"/>
      <c r="F2" s="57"/>
      <c r="G2" s="57"/>
      <c r="H2" s="57"/>
      <c r="I2" s="57"/>
    </row>
    <row r="3" spans="1:12" ht="18.75" x14ac:dyDescent="0.3">
      <c r="A3" s="57" t="s">
        <v>63</v>
      </c>
      <c r="B3" s="57"/>
      <c r="C3" s="57"/>
      <c r="D3" s="57"/>
      <c r="E3" s="57"/>
      <c r="F3" s="57"/>
      <c r="G3" s="57"/>
      <c r="H3" s="57"/>
      <c r="I3" s="57"/>
    </row>
    <row r="5" spans="1:12" ht="15.75" thickBot="1" x14ac:dyDescent="0.3"/>
    <row r="6" spans="1:12" ht="15.75" thickBot="1" x14ac:dyDescent="0.3">
      <c r="F6" s="12" t="s">
        <v>63</v>
      </c>
      <c r="G6" s="12" t="s">
        <v>62</v>
      </c>
    </row>
    <row r="7" spans="1:12" ht="30.75" thickBot="1" x14ac:dyDescent="0.3">
      <c r="C7" s="12" t="s">
        <v>57</v>
      </c>
      <c r="D7" s="12" t="s">
        <v>58</v>
      </c>
      <c r="E7" s="12" t="s">
        <v>32</v>
      </c>
      <c r="F7" s="13" t="s">
        <v>59</v>
      </c>
      <c r="G7" s="13" t="s">
        <v>59</v>
      </c>
      <c r="H7" s="12" t="s">
        <v>60</v>
      </c>
      <c r="I7" s="13" t="s">
        <v>61</v>
      </c>
      <c r="J7" s="2"/>
    </row>
    <row r="8" spans="1:12" x14ac:dyDescent="0.25">
      <c r="A8">
        <v>1</v>
      </c>
      <c r="B8" s="14" t="s">
        <v>0</v>
      </c>
      <c r="C8" s="27">
        <f>+Sheet1!D8</f>
        <v>125</v>
      </c>
      <c r="D8" s="27">
        <f>+Sheet1!L8</f>
        <v>2145</v>
      </c>
      <c r="E8">
        <f>+Sheet1!B8</f>
        <v>14</v>
      </c>
      <c r="F8" s="27">
        <f>+Sheet1!M8</f>
        <v>153.21428571428572</v>
      </c>
      <c r="G8" s="27">
        <v>142.5</v>
      </c>
      <c r="H8" s="26">
        <f>+(F8-G8)/G8</f>
        <v>7.5187969924812081E-2</v>
      </c>
      <c r="I8" s="28">
        <f>+Sheet1!L8/Sheet1!E8</f>
        <v>1.1439999999999999</v>
      </c>
      <c r="K8" s="25"/>
      <c r="L8" s="26"/>
    </row>
    <row r="9" spans="1:12" x14ac:dyDescent="0.25">
      <c r="A9">
        <v>2</v>
      </c>
      <c r="B9" s="14" t="s">
        <v>23</v>
      </c>
      <c r="C9" s="27">
        <f>+Sheet1!D9</f>
        <v>0</v>
      </c>
      <c r="D9" s="27">
        <f>+Sheet1!L9</f>
        <v>0</v>
      </c>
      <c r="E9">
        <v>0</v>
      </c>
      <c r="F9" s="27">
        <v>158</v>
      </c>
      <c r="G9" s="27">
        <v>151.07</v>
      </c>
      <c r="H9" s="26">
        <f t="shared" ref="H9:H35" si="0">+(F9-G9)/G9</f>
        <v>4.5872774210630879E-2</v>
      </c>
      <c r="I9" s="28" t="e">
        <f>+Sheet1!L9/Sheet1!E9</f>
        <v>#DIV/0!</v>
      </c>
      <c r="L9" s="26"/>
    </row>
    <row r="10" spans="1:12" x14ac:dyDescent="0.25">
      <c r="A10">
        <v>3</v>
      </c>
      <c r="B10" s="14" t="s">
        <v>1</v>
      </c>
      <c r="C10" s="27">
        <f>+Sheet1!D10</f>
        <v>99.5</v>
      </c>
      <c r="D10" s="27">
        <f>+Sheet1!L10</f>
        <v>1919.5</v>
      </c>
      <c r="E10">
        <f>+Sheet1!B10</f>
        <v>15</v>
      </c>
      <c r="F10" s="27">
        <f>+Sheet1!M10</f>
        <v>127.96666666666667</v>
      </c>
      <c r="G10" s="27">
        <v>122.63</v>
      </c>
      <c r="H10" s="26">
        <f t="shared" si="0"/>
        <v>4.3518443012857157E-2</v>
      </c>
      <c r="I10" s="28">
        <f>+Sheet1!L10/Sheet1!E10</f>
        <v>1.2860971524288107</v>
      </c>
    </row>
    <row r="11" spans="1:12" x14ac:dyDescent="0.25">
      <c r="A11">
        <v>4</v>
      </c>
      <c r="B11" s="14" t="s">
        <v>2</v>
      </c>
      <c r="C11" s="27">
        <f>+Sheet1!D11</f>
        <v>109</v>
      </c>
      <c r="D11" s="27">
        <f>+Sheet1!L11</f>
        <v>2273</v>
      </c>
      <c r="E11">
        <f>+Sheet1!B11</f>
        <v>15</v>
      </c>
      <c r="F11" s="27">
        <f>+Sheet1!M11</f>
        <v>151.53333333333333</v>
      </c>
      <c r="G11" s="27">
        <v>133.13</v>
      </c>
      <c r="H11" s="26">
        <f t="shared" si="0"/>
        <v>0.13823580960965476</v>
      </c>
      <c r="I11" s="28">
        <f>+Sheet1!L11/Sheet1!E11</f>
        <v>1.3033256880733946</v>
      </c>
    </row>
    <row r="12" spans="1:12" x14ac:dyDescent="0.25">
      <c r="A12">
        <v>5</v>
      </c>
      <c r="B12" s="14" t="s">
        <v>3</v>
      </c>
      <c r="C12" s="27">
        <f>+Sheet1!D12</f>
        <v>106</v>
      </c>
      <c r="D12" s="27">
        <f>+Sheet1!L12</f>
        <v>1956</v>
      </c>
      <c r="E12">
        <f>+Sheet1!B12</f>
        <v>14</v>
      </c>
      <c r="F12" s="27">
        <f>+Sheet1!M12</f>
        <v>139.71428571428572</v>
      </c>
      <c r="G12" s="27">
        <v>131.6</v>
      </c>
      <c r="H12" s="26">
        <f t="shared" si="0"/>
        <v>6.1658706035605838E-2</v>
      </c>
      <c r="I12" s="28">
        <f>+Sheet1!L12/Sheet1!E12</f>
        <v>1.3180592991913747</v>
      </c>
    </row>
    <row r="13" spans="1:12" x14ac:dyDescent="0.25">
      <c r="A13">
        <v>6</v>
      </c>
      <c r="B13" s="14" t="s">
        <v>4</v>
      </c>
      <c r="C13" s="27">
        <f>+Sheet1!D13</f>
        <v>111</v>
      </c>
      <c r="D13" s="27">
        <f>+Sheet1!L13</f>
        <v>1906.5</v>
      </c>
      <c r="E13">
        <f>+Sheet1!B13</f>
        <v>14</v>
      </c>
      <c r="F13" s="27">
        <f>+Sheet1!M13</f>
        <v>136.17857142857142</v>
      </c>
      <c r="G13" s="27">
        <v>131.18</v>
      </c>
      <c r="H13" s="26">
        <f t="shared" si="0"/>
        <v>3.8104676235488716E-2</v>
      </c>
      <c r="I13" s="28">
        <f>+Sheet1!L13/Sheet1!E13</f>
        <v>1.1450450450450451</v>
      </c>
    </row>
    <row r="14" spans="1:12" x14ac:dyDescent="0.25">
      <c r="A14">
        <v>7</v>
      </c>
      <c r="B14" s="14" t="s">
        <v>14</v>
      </c>
      <c r="C14" s="27">
        <f>+Sheet1!D14</f>
        <v>93</v>
      </c>
      <c r="D14" s="27">
        <f>+Sheet1!L14</f>
        <v>2230</v>
      </c>
      <c r="E14">
        <f>+Sheet1!B14</f>
        <v>14</v>
      </c>
      <c r="F14" s="27">
        <f>+Sheet1!M14</f>
        <v>159.28571428571428</v>
      </c>
      <c r="G14" s="27">
        <v>123.14</v>
      </c>
      <c r="H14" s="26">
        <f t="shared" si="0"/>
        <v>0.29353349265644207</v>
      </c>
      <c r="I14" s="28">
        <f>+Sheet1!L14/Sheet1!E14</f>
        <v>1.7127496159754225</v>
      </c>
    </row>
    <row r="15" spans="1:12" x14ac:dyDescent="0.25">
      <c r="A15">
        <v>8</v>
      </c>
      <c r="B15" s="14" t="s">
        <v>15</v>
      </c>
      <c r="C15" s="27">
        <f>+Sheet1!D15</f>
        <v>135</v>
      </c>
      <c r="D15" s="27">
        <f>+Sheet1!L15</f>
        <v>2956</v>
      </c>
      <c r="E15">
        <f>+Sheet1!B15</f>
        <v>15</v>
      </c>
      <c r="F15" s="27">
        <f>+Sheet1!M15</f>
        <v>197.06666666666666</v>
      </c>
      <c r="G15" s="27">
        <v>171.13</v>
      </c>
      <c r="H15" s="26">
        <f t="shared" si="0"/>
        <v>0.15156119129706461</v>
      </c>
      <c r="I15" s="28">
        <f>+Sheet1!L15/Sheet1!E15</f>
        <v>1.3685185185185185</v>
      </c>
    </row>
    <row r="16" spans="1:12" x14ac:dyDescent="0.25">
      <c r="A16">
        <v>9</v>
      </c>
      <c r="B16" s="14" t="s">
        <v>16</v>
      </c>
      <c r="C16" s="27">
        <f>+Sheet1!D16</f>
        <v>100</v>
      </c>
      <c r="D16" s="27">
        <f>+Sheet1!L16</f>
        <v>1710</v>
      </c>
      <c r="E16">
        <f>+Sheet1!B16</f>
        <v>14</v>
      </c>
      <c r="F16" s="27">
        <f>+Sheet1!M16</f>
        <v>122.14285714285714</v>
      </c>
      <c r="G16" s="27">
        <v>106.14</v>
      </c>
      <c r="H16" s="26">
        <f t="shared" si="0"/>
        <v>0.15077121860615356</v>
      </c>
      <c r="I16" s="28">
        <f>+Sheet1!L16/Sheet1!E16</f>
        <v>1.0687500000000001</v>
      </c>
    </row>
    <row r="17" spans="1:9" x14ac:dyDescent="0.25">
      <c r="A17">
        <v>10</v>
      </c>
      <c r="B17" s="14" t="s">
        <v>5</v>
      </c>
      <c r="C17" s="27">
        <f>+Sheet1!D17</f>
        <v>103.5</v>
      </c>
      <c r="D17" s="27">
        <f>+Sheet1!L17</f>
        <v>1817.2</v>
      </c>
      <c r="E17">
        <f>+Sheet1!B17</f>
        <v>14</v>
      </c>
      <c r="F17" s="27">
        <f>+Sheet1!M17</f>
        <v>129.80000000000001</v>
      </c>
      <c r="G17" s="27">
        <v>118.5</v>
      </c>
      <c r="H17" s="26">
        <f t="shared" si="0"/>
        <v>9.5358649789029637E-2</v>
      </c>
      <c r="I17" s="28">
        <f>+Sheet1!L17/Sheet1!E17</f>
        <v>1.2541062801932368</v>
      </c>
    </row>
    <row r="18" spans="1:9" x14ac:dyDescent="0.25">
      <c r="A18">
        <v>11</v>
      </c>
      <c r="B18" s="14" t="s">
        <v>12</v>
      </c>
      <c r="C18" s="27">
        <f>+Sheet1!D18</f>
        <v>109</v>
      </c>
      <c r="D18" s="27">
        <f>+Sheet1!L18</f>
        <v>2055</v>
      </c>
      <c r="E18">
        <f>+Sheet1!B18</f>
        <v>14</v>
      </c>
      <c r="F18" s="27">
        <f>+Sheet1!M18</f>
        <v>146.78571428571428</v>
      </c>
      <c r="G18" s="27">
        <v>132.68</v>
      </c>
      <c r="H18" s="26">
        <f t="shared" si="0"/>
        <v>0.10631379473706866</v>
      </c>
      <c r="I18" s="28">
        <f>+Sheet1!L18/Sheet1!E18</f>
        <v>1.2568807339449541</v>
      </c>
    </row>
    <row r="19" spans="1:9" x14ac:dyDescent="0.25">
      <c r="A19">
        <v>12</v>
      </c>
      <c r="B19" s="14" t="s">
        <v>24</v>
      </c>
      <c r="C19" s="27">
        <f>+Sheet1!D19</f>
        <v>97</v>
      </c>
      <c r="D19" s="27">
        <f>+Sheet1!L19</f>
        <v>2145</v>
      </c>
      <c r="E19">
        <f>+Sheet1!B19</f>
        <v>14</v>
      </c>
      <c r="F19" s="27">
        <f>+Sheet1!M19</f>
        <v>153.21428571428572</v>
      </c>
      <c r="G19" s="27">
        <v>143.04</v>
      </c>
      <c r="H19" s="26">
        <f t="shared" si="0"/>
        <v>7.1128954937679886E-2</v>
      </c>
      <c r="I19" s="28">
        <f>+Sheet1!L19/Sheet1!E19</f>
        <v>1.4742268041237114</v>
      </c>
    </row>
    <row r="20" spans="1:9" x14ac:dyDescent="0.25">
      <c r="A20">
        <v>13</v>
      </c>
      <c r="B20" s="14" t="s">
        <v>6</v>
      </c>
      <c r="C20" s="27">
        <f>+Sheet1!D20</f>
        <v>99</v>
      </c>
      <c r="D20" s="27">
        <f>+Sheet1!L20</f>
        <v>1930</v>
      </c>
      <c r="E20">
        <f>+Sheet1!B20</f>
        <v>16</v>
      </c>
      <c r="F20" s="27">
        <f>+Sheet1!M20</f>
        <v>120.625</v>
      </c>
      <c r="G20" s="27">
        <v>109</v>
      </c>
      <c r="H20" s="26">
        <f t="shared" si="0"/>
        <v>0.10665137614678899</v>
      </c>
      <c r="I20" s="28">
        <f>+Sheet1!L20/Sheet1!E20</f>
        <v>1.1467617349970292</v>
      </c>
    </row>
    <row r="21" spans="1:9" x14ac:dyDescent="0.25">
      <c r="A21">
        <v>14</v>
      </c>
      <c r="B21" s="14" t="s">
        <v>17</v>
      </c>
      <c r="C21" s="27">
        <f>+Sheet1!D21</f>
        <v>97</v>
      </c>
      <c r="D21" s="27">
        <f>+Sheet1!L21</f>
        <v>1701</v>
      </c>
      <c r="E21">
        <f>+Sheet1!B21</f>
        <v>15</v>
      </c>
      <c r="F21" s="27">
        <f>+Sheet1!M21</f>
        <v>113.4</v>
      </c>
      <c r="G21" s="27">
        <v>107.1</v>
      </c>
      <c r="H21" s="26">
        <f t="shared" si="0"/>
        <v>5.8823529411764816E-2</v>
      </c>
      <c r="I21" s="28">
        <f>+Sheet1!L21/Sheet1!E21</f>
        <v>1.1690721649484537</v>
      </c>
    </row>
    <row r="22" spans="1:9" x14ac:dyDescent="0.25">
      <c r="A22">
        <v>15</v>
      </c>
      <c r="B22" s="14" t="s">
        <v>20</v>
      </c>
      <c r="C22" s="27">
        <f>+Sheet1!D22</f>
        <v>108</v>
      </c>
      <c r="D22" s="27">
        <f>+Sheet1!L22</f>
        <v>1805</v>
      </c>
      <c r="E22">
        <f>+Sheet1!B22</f>
        <v>13</v>
      </c>
      <c r="F22" s="27">
        <f>+Sheet1!M22</f>
        <v>138.84615384615384</v>
      </c>
      <c r="G22" s="27">
        <v>128.38</v>
      </c>
      <c r="H22" s="26">
        <f t="shared" si="0"/>
        <v>8.152480017256461E-2</v>
      </c>
      <c r="I22" s="28">
        <f>+Sheet1!L22/Sheet1!E22</f>
        <v>1.1937830687830688</v>
      </c>
    </row>
    <row r="23" spans="1:9" x14ac:dyDescent="0.25">
      <c r="A23">
        <v>16</v>
      </c>
      <c r="B23" s="14" t="s">
        <v>13</v>
      </c>
      <c r="C23" s="27">
        <f>+Sheet1!D23</f>
        <v>107</v>
      </c>
      <c r="D23" s="27">
        <f>+Sheet1!L23</f>
        <v>2035</v>
      </c>
      <c r="E23">
        <f>+Sheet1!B23</f>
        <v>13</v>
      </c>
      <c r="F23" s="27">
        <f>+Sheet1!M23</f>
        <v>156.53846153846155</v>
      </c>
      <c r="G23" s="27">
        <v>131.91999999999999</v>
      </c>
      <c r="H23" s="26">
        <f t="shared" si="0"/>
        <v>0.18661659747166132</v>
      </c>
      <c r="I23" s="28">
        <f>+Sheet1!L23/Sheet1!E23</f>
        <v>1.2679127725856698</v>
      </c>
    </row>
    <row r="24" spans="1:9" x14ac:dyDescent="0.25">
      <c r="A24">
        <v>17</v>
      </c>
      <c r="B24" s="14" t="s">
        <v>7</v>
      </c>
      <c r="C24" s="27">
        <f>+Sheet1!D24</f>
        <v>105</v>
      </c>
      <c r="D24" s="27">
        <f>+Sheet1!L24</f>
        <v>2463</v>
      </c>
      <c r="E24">
        <f>+Sheet1!B24</f>
        <v>14</v>
      </c>
      <c r="F24" s="27">
        <f>+Sheet1!M24</f>
        <v>175.92857142857142</v>
      </c>
      <c r="G24" s="27">
        <v>128.57</v>
      </c>
      <c r="H24" s="26">
        <f t="shared" si="0"/>
        <v>0.36834853720596894</v>
      </c>
      <c r="I24" s="28">
        <f>+Sheet1!L24/Sheet1!E24</f>
        <v>1.4660714285714285</v>
      </c>
    </row>
    <row r="25" spans="1:9" x14ac:dyDescent="0.25">
      <c r="A25">
        <v>18</v>
      </c>
      <c r="B25" s="14" t="s">
        <v>25</v>
      </c>
      <c r="C25" s="27">
        <f>+Sheet1!D25</f>
        <v>130.34</v>
      </c>
      <c r="D25" s="27">
        <f>+Sheet1!L25</f>
        <v>2165.34</v>
      </c>
      <c r="E25">
        <f>+Sheet1!B25</f>
        <v>12</v>
      </c>
      <c r="F25" s="27">
        <f>+Sheet1!M25</f>
        <v>180.44500000000002</v>
      </c>
      <c r="G25" s="27">
        <v>171.23</v>
      </c>
      <c r="H25" s="26">
        <f t="shared" si="0"/>
        <v>5.3816504117269362E-2</v>
      </c>
      <c r="I25" s="28">
        <f>+Sheet1!L25/Sheet1!E25</f>
        <v>1.1866437230101494</v>
      </c>
    </row>
    <row r="26" spans="1:9" x14ac:dyDescent="0.25">
      <c r="A26">
        <v>19</v>
      </c>
      <c r="B26" s="14" t="s">
        <v>26</v>
      </c>
      <c r="C26" s="27">
        <f>+Sheet1!D26</f>
        <v>99</v>
      </c>
      <c r="D26" s="27">
        <f>+Sheet1!L26</f>
        <v>2370</v>
      </c>
      <c r="E26">
        <f>+Sheet1!B26</f>
        <v>14</v>
      </c>
      <c r="F26" s="27">
        <f>+Sheet1!M26</f>
        <v>169.28571428571428</v>
      </c>
      <c r="G26" s="27">
        <v>158.54</v>
      </c>
      <c r="H26" s="26">
        <f t="shared" si="0"/>
        <v>6.7779199480978214E-2</v>
      </c>
      <c r="I26" s="28">
        <f>+Sheet1!L26/Sheet1!E26</f>
        <v>1.32996632996633</v>
      </c>
    </row>
    <row r="27" spans="1:9" x14ac:dyDescent="0.25">
      <c r="A27">
        <v>20</v>
      </c>
      <c r="B27" s="14" t="s">
        <v>8</v>
      </c>
      <c r="C27" s="27">
        <f>+Sheet1!D27</f>
        <v>108</v>
      </c>
      <c r="D27" s="27">
        <f>+Sheet1!L27</f>
        <v>1999</v>
      </c>
      <c r="E27">
        <f>+Sheet1!B27</f>
        <v>14</v>
      </c>
      <c r="F27" s="27">
        <f>+Sheet1!M27</f>
        <v>142.78571428571428</v>
      </c>
      <c r="G27" s="27">
        <v>129.93</v>
      </c>
      <c r="H27" s="26">
        <f t="shared" si="0"/>
        <v>9.8943387098547456E-2</v>
      </c>
      <c r="I27" s="28">
        <f>+Sheet1!L27/Sheet1!E27</f>
        <v>1.2339506172839507</v>
      </c>
    </row>
    <row r="28" spans="1:9" x14ac:dyDescent="0.25">
      <c r="A28">
        <v>21</v>
      </c>
      <c r="B28" s="14" t="s">
        <v>22</v>
      </c>
      <c r="C28" s="27">
        <f>+Sheet1!D28</f>
        <v>103.7</v>
      </c>
      <c r="D28" s="27">
        <f>+Sheet1!L28</f>
        <v>2121.8000000000002</v>
      </c>
      <c r="E28">
        <f>+Sheet1!B28</f>
        <v>15</v>
      </c>
      <c r="F28" s="27">
        <f>+Sheet1!M28</f>
        <v>141.45333333333335</v>
      </c>
      <c r="G28" s="27">
        <v>126.67</v>
      </c>
      <c r="H28" s="26">
        <f t="shared" si="0"/>
        <v>0.11670745506697201</v>
      </c>
      <c r="I28" s="28">
        <f>+Sheet1!L28/Sheet1!E28</f>
        <v>1.2788090646094503</v>
      </c>
    </row>
    <row r="29" spans="1:9" x14ac:dyDescent="0.25">
      <c r="A29">
        <v>22</v>
      </c>
      <c r="B29" s="14" t="s">
        <v>18</v>
      </c>
      <c r="C29" s="27">
        <f>+Sheet1!D29</f>
        <v>88</v>
      </c>
      <c r="D29" s="27">
        <f>+Sheet1!L29</f>
        <v>1420</v>
      </c>
      <c r="E29">
        <f>+Sheet1!B29</f>
        <v>14</v>
      </c>
      <c r="F29" s="27">
        <f>+Sheet1!M29</f>
        <v>101.42857142857143</v>
      </c>
      <c r="G29" s="27">
        <v>87.71</v>
      </c>
      <c r="H29" s="26">
        <f t="shared" si="0"/>
        <v>0.15640829356483227</v>
      </c>
      <c r="I29" s="28">
        <f>+Sheet1!L29/Sheet1!E29</f>
        <v>1.0757575757575757</v>
      </c>
    </row>
    <row r="30" spans="1:9" x14ac:dyDescent="0.25">
      <c r="A30">
        <v>23</v>
      </c>
      <c r="B30" s="14" t="s">
        <v>21</v>
      </c>
      <c r="C30" s="27">
        <f>+Sheet1!D30</f>
        <v>102</v>
      </c>
      <c r="D30" s="27">
        <f>+Sheet1!L30</f>
        <v>2296</v>
      </c>
      <c r="E30">
        <f>+Sheet1!B30</f>
        <v>15</v>
      </c>
      <c r="F30" s="27">
        <f>+Sheet1!M30</f>
        <v>153.06666666666666</v>
      </c>
      <c r="G30" s="27">
        <v>138.4</v>
      </c>
      <c r="H30" s="26">
        <f t="shared" si="0"/>
        <v>0.10597302504816948</v>
      </c>
      <c r="I30" s="28">
        <f>+Sheet1!L30/Sheet1!E30</f>
        <v>1.5006535947712418</v>
      </c>
    </row>
    <row r="31" spans="1:9" x14ac:dyDescent="0.25">
      <c r="A31">
        <v>24</v>
      </c>
      <c r="B31" s="14" t="s">
        <v>9</v>
      </c>
      <c r="C31" s="27">
        <f>+Sheet1!D31</f>
        <v>115.25</v>
      </c>
      <c r="D31" s="27">
        <f>+Sheet1!L31</f>
        <v>2608</v>
      </c>
      <c r="E31">
        <f>+Sheet1!B31</f>
        <v>14</v>
      </c>
      <c r="F31" s="27">
        <f>+Sheet1!M31</f>
        <v>186.28571428571428</v>
      </c>
      <c r="G31" s="27">
        <v>175.67</v>
      </c>
      <c r="H31" s="26">
        <f t="shared" si="0"/>
        <v>6.0429864437378557E-2</v>
      </c>
      <c r="I31" s="28">
        <f>+Sheet1!L31/Sheet1!E31</f>
        <v>1.4143167028199566</v>
      </c>
    </row>
    <row r="32" spans="1:9" x14ac:dyDescent="0.25">
      <c r="A32">
        <v>25</v>
      </c>
      <c r="B32" s="14" t="s">
        <v>10</v>
      </c>
      <c r="C32" s="27">
        <f>+Sheet1!D32</f>
        <v>105</v>
      </c>
      <c r="D32" s="27">
        <f>+Sheet1!L32</f>
        <v>2011</v>
      </c>
      <c r="E32">
        <f>+Sheet1!B32</f>
        <v>14</v>
      </c>
      <c r="F32" s="27">
        <f>+Sheet1!M32</f>
        <v>143.64285714285714</v>
      </c>
      <c r="G32" s="27">
        <v>132.71</v>
      </c>
      <c r="H32" s="26">
        <f t="shared" si="0"/>
        <v>8.2381562375534095E-2</v>
      </c>
      <c r="I32" s="28">
        <f>+Sheet1!L32/Sheet1!E32</f>
        <v>1.1970238095238095</v>
      </c>
    </row>
    <row r="33" spans="1:9" x14ac:dyDescent="0.25">
      <c r="A33">
        <v>26</v>
      </c>
      <c r="B33" s="14" t="s">
        <v>19</v>
      </c>
      <c r="C33" s="27">
        <f>+Sheet1!D33</f>
        <v>94</v>
      </c>
      <c r="D33" s="27">
        <f>+Sheet1!L33</f>
        <v>1665</v>
      </c>
      <c r="E33">
        <f>+Sheet1!B33</f>
        <v>15</v>
      </c>
      <c r="F33" s="27">
        <f>+Sheet1!M33</f>
        <v>111</v>
      </c>
      <c r="G33" s="27">
        <v>110</v>
      </c>
      <c r="H33" s="26">
        <f t="shared" si="0"/>
        <v>9.0909090909090905E-3</v>
      </c>
      <c r="I33" s="28">
        <f>+Sheet1!L33/Sheet1!E33</f>
        <v>1.1808510638297873</v>
      </c>
    </row>
    <row r="34" spans="1:9" x14ac:dyDescent="0.25">
      <c r="A34">
        <v>27</v>
      </c>
      <c r="B34" s="14" t="s">
        <v>27</v>
      </c>
      <c r="C34" s="27">
        <f>+Sheet1!D34</f>
        <v>0</v>
      </c>
      <c r="D34" s="27">
        <f>+Sheet1!L34</f>
        <v>0</v>
      </c>
      <c r="E34">
        <v>0</v>
      </c>
      <c r="F34" s="27">
        <v>121.62</v>
      </c>
      <c r="G34" s="27">
        <v>121.62</v>
      </c>
      <c r="H34" s="26">
        <f t="shared" si="0"/>
        <v>0</v>
      </c>
      <c r="I34" s="28" t="e">
        <f>+Sheet1!L34/Sheet1!E34</f>
        <v>#DIV/0!</v>
      </c>
    </row>
    <row r="35" spans="1:9" x14ac:dyDescent="0.25">
      <c r="A35">
        <v>28</v>
      </c>
      <c r="B35" s="14" t="s">
        <v>11</v>
      </c>
      <c r="C35" s="27">
        <f>+Sheet1!D35</f>
        <v>96</v>
      </c>
      <c r="D35" s="27">
        <f>+Sheet1!L35</f>
        <v>1653</v>
      </c>
      <c r="E35">
        <f>+Sheet1!B35</f>
        <v>14</v>
      </c>
      <c r="F35" s="27">
        <f>+Sheet1!M35</f>
        <v>118.07142857142857</v>
      </c>
      <c r="G35" s="27">
        <v>107.73</v>
      </c>
      <c r="H35" s="26">
        <f t="shared" si="0"/>
        <v>9.5993953136810223E-2</v>
      </c>
      <c r="I35" s="28">
        <f>+Sheet1!L35/Sheet1!E35</f>
        <v>1.1479166666666667</v>
      </c>
    </row>
    <row r="36" spans="1:9" x14ac:dyDescent="0.25">
      <c r="B36" s="14"/>
      <c r="C36" s="11"/>
      <c r="D36" s="11"/>
      <c r="F36" s="11"/>
      <c r="G36" s="4"/>
      <c r="H36" s="26"/>
    </row>
    <row r="37" spans="1:9" x14ac:dyDescent="0.25">
      <c r="B37" s="14">
        <v>28</v>
      </c>
      <c r="C37" s="11">
        <f>SUM(C8:C35)</f>
        <v>2745.29</v>
      </c>
      <c r="D37" s="11">
        <f t="shared" ref="D37:G37" si="1">SUM(D8:D35)</f>
        <v>53356.34</v>
      </c>
      <c r="E37" s="20">
        <f t="shared" si="1"/>
        <v>369</v>
      </c>
      <c r="F37" s="11">
        <f t="shared" si="1"/>
        <v>4049.3255677655679</v>
      </c>
      <c r="G37" s="11">
        <f t="shared" si="1"/>
        <v>3671.92</v>
      </c>
    </row>
    <row r="39" spans="1:9" x14ac:dyDescent="0.25">
      <c r="B39" s="29" t="s">
        <v>44</v>
      </c>
      <c r="C39" s="15">
        <f t="shared" ref="C39:F39" si="2">AVERAGE(C8:C35)</f>
        <v>98.046071428571423</v>
      </c>
      <c r="D39" s="15">
        <f t="shared" si="2"/>
        <v>1905.5835714285713</v>
      </c>
      <c r="E39" s="21">
        <f t="shared" si="2"/>
        <v>13.178571428571429</v>
      </c>
      <c r="F39" s="15">
        <f t="shared" si="2"/>
        <v>144.61877027734172</v>
      </c>
      <c r="G39" s="22">
        <f>AVERAGE(G8:G35)</f>
        <v>131.14000000000001</v>
      </c>
      <c r="H39" s="37">
        <f>AVERAGE(H8:H35)</f>
        <v>0.10431195267423707</v>
      </c>
    </row>
    <row r="40" spans="1:9" x14ac:dyDescent="0.25">
      <c r="B40" s="30" t="s">
        <v>45</v>
      </c>
      <c r="C40" s="16">
        <f t="shared" ref="C40:F40" si="3">MAX(C8:C35)</f>
        <v>135</v>
      </c>
      <c r="D40" s="16">
        <f t="shared" si="3"/>
        <v>2956</v>
      </c>
      <c r="E40" s="16"/>
      <c r="F40" s="16">
        <f t="shared" si="3"/>
        <v>197.06666666666666</v>
      </c>
      <c r="G40" s="23">
        <f>MAX(G8:G35)</f>
        <v>175.67</v>
      </c>
      <c r="H40" s="17"/>
    </row>
    <row r="41" spans="1:9" x14ac:dyDescent="0.25">
      <c r="B41" s="31" t="s">
        <v>46</v>
      </c>
      <c r="C41" s="18">
        <f t="shared" ref="C41:F41" si="4">MIN(C8:C35)</f>
        <v>0</v>
      </c>
      <c r="D41" s="18">
        <f t="shared" si="4"/>
        <v>0</v>
      </c>
      <c r="E41" s="18"/>
      <c r="F41" s="18">
        <f t="shared" si="4"/>
        <v>101.42857142857143</v>
      </c>
      <c r="G41" s="24">
        <f>MIN(G8:G35)</f>
        <v>87.71</v>
      </c>
      <c r="H41" s="19"/>
    </row>
  </sheetData>
  <mergeCells count="3">
    <mergeCell ref="A1:I1"/>
    <mergeCell ref="A2:I2"/>
    <mergeCell ref="A3:I3"/>
  </mergeCells>
  <pageMargins left="0.32" right="0.43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Southwestern Michigan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L. Kite</dc:creator>
  <cp:lastModifiedBy>Employee</cp:lastModifiedBy>
  <cp:lastPrinted>2015-11-02T20:33:42Z</cp:lastPrinted>
  <dcterms:created xsi:type="dcterms:W3CDTF">2015-10-21T18:47:27Z</dcterms:created>
  <dcterms:modified xsi:type="dcterms:W3CDTF">2017-01-23T17:24:22Z</dcterms:modified>
</cp:coreProperties>
</file>